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760"/>
  </bookViews>
  <sheets>
    <sheet name="ф. 164 1 кв 2014 " sheetId="4" r:id="rId1"/>
    <sheet name="Лист1" sheetId="5" r:id="rId2"/>
  </sheets>
  <definedNames>
    <definedName name="_xlnm.Print_Titles" localSheetId="0">'ф. 164 1 кв 2014 '!$6:$8</definedName>
  </definedNames>
  <calcPr calcId="145621" refMode="R1C1"/>
</workbook>
</file>

<file path=xl/calcChain.xml><?xml version="1.0" encoding="utf-8"?>
<calcChain xmlns="http://schemas.openxmlformats.org/spreadsheetml/2006/main">
  <c r="F9" i="4" l="1"/>
  <c r="G28" i="4"/>
  <c r="G18" i="4"/>
  <c r="G11" i="4"/>
  <c r="F12" i="4"/>
  <c r="F13" i="4"/>
  <c r="F14" i="4"/>
  <c r="F15" i="4"/>
  <c r="F16" i="4"/>
  <c r="F18" i="4"/>
  <c r="F19" i="4"/>
  <c r="F20" i="4"/>
  <c r="F21" i="4"/>
  <c r="F22" i="4"/>
  <c r="F23" i="4"/>
  <c r="F24" i="4"/>
  <c r="F25" i="4"/>
  <c r="F26" i="4"/>
  <c r="F27" i="4"/>
  <c r="F28" i="4"/>
  <c r="F11" i="4"/>
  <c r="D17" i="4"/>
  <c r="F17" i="4" s="1"/>
  <c r="D16" i="4"/>
  <c r="E9" i="4"/>
  <c r="G15" i="4"/>
  <c r="G22" i="4"/>
  <c r="D9" i="4" l="1"/>
  <c r="G80" i="4"/>
  <c r="G81" i="4"/>
  <c r="F80" i="4"/>
  <c r="F81" i="4"/>
  <c r="E79" i="4"/>
  <c r="D79" i="4"/>
  <c r="E73" i="4"/>
  <c r="D73" i="4"/>
  <c r="E65" i="4"/>
  <c r="D65" i="4"/>
  <c r="D63" i="4"/>
  <c r="D61" i="4"/>
  <c r="E59" i="4"/>
  <c r="D59" i="4"/>
  <c r="E53" i="4"/>
  <c r="D53" i="4"/>
  <c r="D52" i="4"/>
  <c r="D50" i="4"/>
  <c r="E50" i="4"/>
  <c r="E49" i="4"/>
  <c r="D49" i="4"/>
  <c r="E47" i="4"/>
  <c r="D47" i="4"/>
  <c r="E43" i="4"/>
  <c r="D43" i="4"/>
  <c r="E42" i="4"/>
  <c r="D42" i="4"/>
  <c r="D39" i="4"/>
  <c r="D38" i="4"/>
  <c r="D37" i="4"/>
  <c r="D36" i="4"/>
  <c r="D35" i="4"/>
  <c r="D33" i="4"/>
  <c r="D32" i="4"/>
  <c r="D30" i="4" l="1"/>
  <c r="E30" i="4"/>
  <c r="G27" i="4"/>
  <c r="G68" i="4" l="1"/>
  <c r="F68" i="4"/>
  <c r="G79" i="4"/>
  <c r="F79" i="4"/>
  <c r="G78" i="4"/>
  <c r="F78" i="4"/>
  <c r="G77" i="4"/>
  <c r="F77" i="4"/>
  <c r="G76" i="4"/>
  <c r="F76" i="4"/>
  <c r="G74" i="4"/>
  <c r="F74" i="4"/>
  <c r="G73" i="4"/>
  <c r="F73" i="4"/>
  <c r="G72" i="4"/>
  <c r="F72" i="4"/>
  <c r="G71" i="4"/>
  <c r="F71" i="4"/>
  <c r="G70" i="4"/>
  <c r="F70" i="4"/>
  <c r="G69" i="4"/>
  <c r="F69" i="4"/>
  <c r="G63" i="4"/>
  <c r="F63" i="4"/>
  <c r="G59" i="4"/>
  <c r="F59" i="4"/>
  <c r="G56" i="4"/>
  <c r="F56" i="4"/>
  <c r="G38" i="4"/>
  <c r="F38" i="4"/>
  <c r="E82" i="4"/>
  <c r="E83" i="4" s="1"/>
  <c r="G75" i="4"/>
  <c r="F75" i="4"/>
  <c r="G67" i="4"/>
  <c r="F67" i="4"/>
  <c r="G66" i="4"/>
  <c r="F66" i="4"/>
  <c r="G65" i="4"/>
  <c r="F65" i="4"/>
  <c r="G64" i="4"/>
  <c r="F64" i="4"/>
  <c r="G62" i="4"/>
  <c r="F62" i="4"/>
  <c r="G61" i="4"/>
  <c r="F61" i="4"/>
  <c r="G60" i="4"/>
  <c r="F60" i="4"/>
  <c r="G58" i="4"/>
  <c r="F58" i="4"/>
  <c r="G57" i="4"/>
  <c r="F57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7" i="4"/>
  <c r="F37" i="4"/>
  <c r="G36" i="4"/>
  <c r="F36" i="4"/>
  <c r="G35" i="4"/>
  <c r="F35" i="4"/>
  <c r="G34" i="4"/>
  <c r="F34" i="4"/>
  <c r="G33" i="4"/>
  <c r="F33" i="4"/>
  <c r="G32" i="4"/>
  <c r="F32" i="4"/>
  <c r="G30" i="4"/>
  <c r="F30" i="4"/>
  <c r="G9" i="4"/>
</calcChain>
</file>

<file path=xl/sharedStrings.xml><?xml version="1.0" encoding="utf-8"?>
<sst xmlns="http://schemas.openxmlformats.org/spreadsheetml/2006/main" count="191" uniqueCount="123">
  <si>
    <t>Адм МО Кузьмоловское городское поселение Всеволожского муниципального района Ленинградской области</t>
  </si>
  <si>
    <t>Код формы по ОКУД</t>
  </si>
  <si>
    <t>СВЕДЕНИЯ ОБ ИСПОЛНЕНИИ БЮДЖЕТА</t>
  </si>
  <si>
    <t>Код по бюджетной классификации</t>
  </si>
  <si>
    <t>Код
строки</t>
  </si>
  <si>
    <t>Утвержденные бюджетные назначения</t>
  </si>
  <si>
    <t>Исполнено, руб.</t>
  </si>
  <si>
    <t>Показатели исполнения</t>
  </si>
  <si>
    <t>не исполнено сумма, руб. (гр. 4 − гр. 3)</t>
  </si>
  <si>
    <t>процент исполнения,
%</t>
  </si>
  <si>
    <t>причины отклонений от планового процента исполнения</t>
  </si>
  <si>
    <t>1. Доходы бюджета, всего</t>
  </si>
  <si>
    <t>×</t>
  </si>
  <si>
    <t>их них:</t>
  </si>
  <si>
    <t>2. Расходы бюджета, всего</t>
  </si>
  <si>
    <t>из них:</t>
  </si>
  <si>
    <t>Результат исполнения бюджета (дефицит/профицит)</t>
  </si>
  <si>
    <t>3. 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</si>
  <si>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</si>
  <si>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</si>
  <si>
    <t>00101130900200500226</t>
  </si>
  <si>
    <t>00105036000500500226</t>
  </si>
  <si>
    <t>00107074310100500226</t>
  </si>
  <si>
    <t>015</t>
  </si>
  <si>
    <t>Недостаточно изучен потенциал по доходам Муниципального образования Кузьмоловское  городское поселение</t>
  </si>
  <si>
    <t>,</t>
  </si>
  <si>
    <t>00201030020400500340</t>
  </si>
  <si>
    <t>00101040020400500223</t>
  </si>
  <si>
    <t>011</t>
  </si>
  <si>
    <t>012</t>
  </si>
  <si>
    <t>013</t>
  </si>
  <si>
    <t>014</t>
  </si>
  <si>
    <t>016</t>
  </si>
  <si>
    <t>017</t>
  </si>
  <si>
    <t>002 0103 8110014</t>
  </si>
  <si>
    <t>002 0103 8110015</t>
  </si>
  <si>
    <t>002 0103 8117600</t>
  </si>
  <si>
    <t>001 0104 8230014</t>
  </si>
  <si>
    <t>001  0104 8240014</t>
  </si>
  <si>
    <t>001  0104 8240015</t>
  </si>
  <si>
    <t>001 0104 8247600</t>
  </si>
  <si>
    <t>001 0107 8350001</t>
  </si>
  <si>
    <t>001 0111 8460002</t>
  </si>
  <si>
    <t>001 0113 8460004</t>
  </si>
  <si>
    <t>001 0113 8460005</t>
  </si>
  <si>
    <t>001 0113 8460006</t>
  </si>
  <si>
    <t>001 0113 8500004</t>
  </si>
  <si>
    <t>001 0113 8500005</t>
  </si>
  <si>
    <t>001 0113 8600004</t>
  </si>
  <si>
    <t>001 0113 8600005</t>
  </si>
  <si>
    <t>001 0203 9015118</t>
  </si>
  <si>
    <t>001 0309 8800008</t>
  </si>
  <si>
    <t>001 0409 8700009</t>
  </si>
  <si>
    <t>001 0409 8700010</t>
  </si>
  <si>
    <t>001 0409 8700011</t>
  </si>
  <si>
    <t>001 0412 8501012</t>
  </si>
  <si>
    <t>001 0412 8501013</t>
  </si>
  <si>
    <t>001 0501 8700601</t>
  </si>
  <si>
    <t>001 0502 8501022</t>
  </si>
  <si>
    <t>001 0502 8600602</t>
  </si>
  <si>
    <t>001 0502 8701020</t>
  </si>
  <si>
    <t>001 0502 8701021</t>
  </si>
  <si>
    <t>001 0502 8701023</t>
  </si>
  <si>
    <t>001 0503 8501024</t>
  </si>
  <si>
    <t>001 0503 8701025</t>
  </si>
  <si>
    <t>001 0503 8701026</t>
  </si>
  <si>
    <t>001 0503 8701027</t>
  </si>
  <si>
    <t>001 0503 8701028</t>
  </si>
  <si>
    <t>001 0707 8601708</t>
  </si>
  <si>
    <t>001 0707 8601709</t>
  </si>
  <si>
    <t>001 0707 8601710</t>
  </si>
  <si>
    <t>001 0707 8601711</t>
  </si>
  <si>
    <t>001 0707 8601712</t>
  </si>
  <si>
    <t>001 0801 8600016</t>
  </si>
  <si>
    <t>001 0801 86076000</t>
  </si>
  <si>
    <t>001 1001 8601034</t>
  </si>
  <si>
    <t>001 1003 8601035</t>
  </si>
  <si>
    <t>001 1105 8601136</t>
  </si>
  <si>
    <t>001 1105 8601137</t>
  </si>
  <si>
    <t>001 1105 8601138</t>
  </si>
  <si>
    <t>001 1105 8601139</t>
  </si>
  <si>
    <t>001 1105 8601140</t>
  </si>
  <si>
    <t>018</t>
  </si>
  <si>
    <t>019</t>
  </si>
  <si>
    <t>020</t>
  </si>
  <si>
    <t>Исполнение бюджета во 2 квартале</t>
  </si>
  <si>
    <t>на «01» апреля 2014 г.</t>
  </si>
  <si>
    <t>02 длительность проведения конкурсных процедур</t>
  </si>
  <si>
    <t>002 0103 8120014</t>
  </si>
  <si>
    <t>001 0707 8601707</t>
  </si>
  <si>
    <t>001 111 0503510 0000 120</t>
  </si>
  <si>
    <t>001 111 0502510 0000 120</t>
  </si>
  <si>
    <t>001 114 0601310 0000 430</t>
  </si>
  <si>
    <t>001 111 0501310 0000 120</t>
  </si>
  <si>
    <t>001 114 0205310 0000 410</t>
  </si>
  <si>
    <t>001 117 0105010 0000 180</t>
  </si>
  <si>
    <t>001 117 0505010 0000 180</t>
  </si>
  <si>
    <t>001 202 0301510 0000 151</t>
  </si>
  <si>
    <t>001 21905000100000 151</t>
  </si>
  <si>
    <t>001 202 0299910 0000 151</t>
  </si>
  <si>
    <t>001 202 0302410 0000 151</t>
  </si>
  <si>
    <t>001 202 0401210 0000 151</t>
  </si>
  <si>
    <t>001 113 0299510 0000 130</t>
  </si>
  <si>
    <t>001 219 0500010 0000 151</t>
  </si>
  <si>
    <t>001 207 0502010 0000 180</t>
  </si>
  <si>
    <t>001 207 0503010 0000 180</t>
  </si>
  <si>
    <t>001 113 0199510 0000 130</t>
  </si>
  <si>
    <t xml:space="preserve">Земельные участки в процеесе  постановки на кадастровый учет, в мае месяце 2014г.планируется проведение процедуры по 44-ФЗ на заключение контракта по оценке стоимости имущества. </t>
  </si>
  <si>
    <t>Возврат субсидий за 2013 год.(Ден.ср-ва поступили 28.11.13г.Для проведения аукциона на заключение контракта по проведению работ по 94-ФЗ предусматривалось 45 суток. )</t>
  </si>
  <si>
    <t>Невыясненые поступления,в связи с неверно указанными реквизитами</t>
  </si>
  <si>
    <t>Субвенции бюджетам поселений распределены в размере 1/4 на 2014 год</t>
  </si>
  <si>
    <t>Прочие безвозмездные поступления в бюджет поселения планируютя во 2-м квартале 2014 года</t>
  </si>
  <si>
    <t>Прочие доходы от оказания платных услуг поступили в 1 квартале в размере 1/4 части годового дохода.</t>
  </si>
  <si>
    <t>11 Иные причины-экономия фонда оплаты труда.</t>
  </si>
  <si>
    <t>11 Иные причины-несвоевременно сданы акты вып.работ.по дог.гражд.правового характера</t>
  </si>
  <si>
    <t>11 Иные причины. Соглашение с КО готово в апреле 2014г.</t>
  </si>
  <si>
    <t>11 Иные причины-нет подписанного соглашения с ком.ахитектуры и градостроительства на передачу полномочий в 2014 году</t>
  </si>
  <si>
    <t>11 Иные причины-расходы планируются во 2-м квартале 2014г.</t>
  </si>
  <si>
    <t>11 Иные причины-резервный фонд</t>
  </si>
  <si>
    <t>11 Иные причины-неверное планирование. Расходы планируются во 2-м квартале 2014года</t>
  </si>
  <si>
    <t>Прочие  субсидии бюджетам поселений получены в полном объеме на 2014 год.</t>
  </si>
  <si>
    <t>Дох.от сдачи в аренду имущества.</t>
  </si>
  <si>
    <t>Администратором доходов является ВМР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</si>
</sst>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8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 indent="1"/>
    </xf>
    <xf numFmtId="164" fontId="0" fillId="2" borderId="1" xfId="0" applyNumberForma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indent="2"/>
    </xf>
    <xf numFmtId="0" fontId="0" fillId="2" borderId="15" xfId="0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/>
    <xf numFmtId="2" fontId="4" fillId="2" borderId="6" xfId="0" applyNumberFormat="1" applyFont="1" applyFill="1" applyBorder="1"/>
    <xf numFmtId="0" fontId="5" fillId="2" borderId="7" xfId="0" applyFont="1" applyFill="1" applyBorder="1" applyAlignment="1">
      <alignment horizontal="left" vertical="top" wrapText="1" indent="2"/>
    </xf>
    <xf numFmtId="49" fontId="4" fillId="2" borderId="19" xfId="0" applyNumberFormat="1" applyFont="1" applyFill="1" applyBorder="1" applyAlignment="1">
      <alignment horizontal="center" vertical="top"/>
    </xf>
    <xf numFmtId="1" fontId="4" fillId="2" borderId="11" xfId="0" applyNumberFormat="1" applyFont="1" applyFill="1" applyBorder="1" applyAlignment="1">
      <alignment horizontal="center" vertical="top"/>
    </xf>
    <xf numFmtId="4" fontId="4" fillId="2" borderId="10" xfId="0" applyNumberFormat="1" applyFont="1" applyFill="1" applyBorder="1"/>
    <xf numFmtId="2" fontId="4" fillId="2" borderId="12" xfId="0" applyNumberFormat="1" applyFont="1" applyFill="1" applyBorder="1"/>
    <xf numFmtId="0" fontId="4" fillId="0" borderId="9" xfId="0" applyFont="1" applyBorder="1"/>
    <xf numFmtId="4" fontId="4" fillId="2" borderId="10" xfId="0" applyNumberFormat="1" applyFont="1" applyFill="1" applyBorder="1" applyAlignment="1">
      <alignment vertical="top"/>
    </xf>
    <xf numFmtId="1" fontId="4" fillId="2" borderId="11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top" wrapText="1"/>
    </xf>
    <xf numFmtId="166" fontId="4" fillId="2" borderId="12" xfId="0" applyNumberFormat="1" applyFont="1" applyFill="1" applyBorder="1"/>
    <xf numFmtId="0" fontId="5" fillId="2" borderId="13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66" fontId="4" fillId="2" borderId="10" xfId="0" applyNumberFormat="1" applyFont="1" applyFill="1" applyBorder="1"/>
    <xf numFmtId="4" fontId="3" fillId="0" borderId="2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0" xfId="0" applyNumberFormat="1" applyFont="1" applyFill="1" applyBorder="1" applyAlignment="1">
      <alignment horizontal="center" vertical="top"/>
    </xf>
    <xf numFmtId="2" fontId="4" fillId="2" borderId="20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4" fillId="3" borderId="20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49" fontId="4" fillId="0" borderId="20" xfId="0" applyNumberFormat="1" applyFont="1" applyBorder="1" applyAlignment="1">
      <alignment horizontal="right" vertical="center"/>
    </xf>
    <xf numFmtId="4" fontId="4" fillId="0" borderId="9" xfId="0" applyNumberFormat="1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horizontal="left" indent="2"/>
    </xf>
    <xf numFmtId="0" fontId="5" fillId="2" borderId="32" xfId="0" applyFont="1" applyFill="1" applyBorder="1" applyAlignment="1">
      <alignment horizontal="left" indent="2"/>
    </xf>
    <xf numFmtId="4" fontId="4" fillId="3" borderId="20" xfId="0" applyNumberFormat="1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left" indent="2"/>
    </xf>
    <xf numFmtId="2" fontId="4" fillId="2" borderId="6" xfId="0" applyNumberFormat="1" applyFont="1" applyFill="1" applyBorder="1" applyAlignment="1">
      <alignment vertical="top"/>
    </xf>
    <xf numFmtId="2" fontId="4" fillId="2" borderId="20" xfId="0" applyNumberFormat="1" applyFont="1" applyFill="1" applyBorder="1" applyAlignment="1">
      <alignment vertical="center"/>
    </xf>
    <xf numFmtId="0" fontId="4" fillId="0" borderId="20" xfId="0" applyFont="1" applyBorder="1"/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/>
    <xf numFmtId="0" fontId="5" fillId="2" borderId="37" xfId="0" applyFont="1" applyFill="1" applyBorder="1"/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5" fillId="2" borderId="38" xfId="0" applyFont="1" applyFill="1" applyBorder="1"/>
    <xf numFmtId="0" fontId="5" fillId="2" borderId="31" xfId="0" applyFont="1" applyFill="1" applyBorder="1" applyAlignment="1">
      <alignment horizontal="left" vertical="top" wrapText="1" indent="1"/>
    </xf>
    <xf numFmtId="0" fontId="3" fillId="2" borderId="21" xfId="0" applyFont="1" applyFill="1" applyBorder="1" applyAlignment="1">
      <alignment horizontal="left" indent="2"/>
    </xf>
    <xf numFmtId="0" fontId="3" fillId="2" borderId="22" xfId="0" applyFont="1" applyFill="1" applyBorder="1" applyAlignment="1">
      <alignment horizontal="left" indent="2"/>
    </xf>
    <xf numFmtId="0" fontId="4" fillId="2" borderId="23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indent="1"/>
    </xf>
    <xf numFmtId="0" fontId="5" fillId="2" borderId="41" xfId="0" applyFont="1" applyFill="1" applyBorder="1" applyAlignment="1">
      <alignment horizontal="left" inden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 indent="1"/>
    </xf>
    <xf numFmtId="0" fontId="4" fillId="2" borderId="45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indent="1"/>
    </xf>
    <xf numFmtId="0" fontId="5" fillId="2" borderId="50" xfId="0" applyFont="1" applyFill="1" applyBorder="1" applyAlignment="1">
      <alignment horizontal="left" indent="1"/>
    </xf>
    <xf numFmtId="0" fontId="4" fillId="2" borderId="47" xfId="0" applyFont="1" applyFill="1" applyBorder="1" applyAlignment="1">
      <alignment horizontal="left" vertical="top" wrapText="1" indent="1"/>
    </xf>
    <xf numFmtId="0" fontId="4" fillId="2" borderId="48" xfId="0" applyFont="1" applyFill="1" applyBorder="1" applyAlignment="1">
      <alignment horizontal="left" vertical="top" wrapText="1" indent="1"/>
    </xf>
    <xf numFmtId="0" fontId="5" fillId="2" borderId="51" xfId="0" applyFont="1" applyFill="1" applyBorder="1" applyAlignment="1">
      <alignment horizontal="left" indent="2"/>
    </xf>
    <xf numFmtId="0" fontId="5" fillId="2" borderId="52" xfId="0" applyFont="1" applyFill="1" applyBorder="1" applyAlignment="1">
      <alignment horizontal="left" indent="2"/>
    </xf>
    <xf numFmtId="0" fontId="4" fillId="2" borderId="39" xfId="0" applyFont="1" applyFill="1" applyBorder="1" applyAlignment="1">
      <alignment horizontal="left" vertical="top" wrapText="1" indent="1"/>
    </xf>
    <xf numFmtId="0" fontId="4" fillId="2" borderId="40" xfId="0" applyFont="1" applyFill="1" applyBorder="1" applyAlignment="1">
      <alignment horizontal="left" vertical="top" wrapText="1" inden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3" name="Текст 5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64</xdr:row>
      <xdr:rowOff>295275</xdr:rowOff>
    </xdr:from>
    <xdr:to>
      <xdr:col>1</xdr:col>
      <xdr:colOff>657225</xdr:colOff>
      <xdr:row>64</xdr:row>
      <xdr:rowOff>295275</xdr:rowOff>
    </xdr:to>
    <xdr:sp macro="" textlink="">
      <xdr:nvSpPr>
        <xdr:cNvPr id="4" name="Текст 7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topLeftCell="A2" workbookViewId="0">
      <selection activeCell="D19" sqref="D19"/>
    </sheetView>
  </sheetViews>
  <sheetFormatPr defaultColWidth="8.7109375" defaultRowHeight="17.25" customHeight="1" outlineLevelRow="1" x14ac:dyDescent="0.25"/>
  <cols>
    <col min="1" max="1" width="30.85546875" style="4" customWidth="1"/>
    <col min="2" max="2" width="2.28515625" style="4" hidden="1" customWidth="1"/>
    <col min="3" max="3" width="7" style="4" customWidth="1"/>
    <col min="4" max="4" width="14.42578125" style="4" customWidth="1"/>
    <col min="5" max="5" width="13.85546875" style="4" customWidth="1"/>
    <col min="6" max="6" width="13.5703125" style="4" customWidth="1"/>
    <col min="7" max="7" width="8.28515625" style="4" customWidth="1"/>
    <col min="8" max="8" width="14.140625" style="4" customWidth="1"/>
    <col min="9" max="9" width="30.28515625" style="4" customWidth="1"/>
    <col min="10" max="16384" width="8.7109375" style="5"/>
  </cols>
  <sheetData>
    <row r="1" spans="1:9" s="1" customFormat="1" ht="27" customHeight="1" thickBot="1" x14ac:dyDescent="0.3">
      <c r="A1" s="77" t="s">
        <v>0</v>
      </c>
      <c r="B1" s="77"/>
      <c r="C1" s="77"/>
      <c r="D1" s="77"/>
      <c r="E1" s="77"/>
      <c r="H1" s="2" t="s">
        <v>1</v>
      </c>
      <c r="I1" s="3">
        <v>503164</v>
      </c>
    </row>
    <row r="2" spans="1:9" s="4" customFormat="1" ht="27" customHeight="1" x14ac:dyDescent="0.25">
      <c r="A2" s="78" t="s">
        <v>86</v>
      </c>
      <c r="B2" s="78"/>
      <c r="C2" s="78"/>
      <c r="D2" s="78"/>
      <c r="E2" s="78"/>
    </row>
    <row r="3" spans="1:9" s="4" customFormat="1" ht="17.25" customHeight="1" x14ac:dyDescent="0.25"/>
    <row r="4" spans="1:9" ht="17.25" customHeight="1" x14ac:dyDescent="0.25">
      <c r="A4" s="79" t="s">
        <v>2</v>
      </c>
      <c r="B4" s="79"/>
      <c r="C4" s="79"/>
      <c r="D4" s="79"/>
    </row>
    <row r="5" spans="1:9" s="4" customFormat="1" ht="17.25" customHeight="1" x14ac:dyDescent="0.25"/>
    <row r="6" spans="1:9" s="4" customFormat="1" ht="17.25" customHeight="1" x14ac:dyDescent="0.25">
      <c r="A6" s="80" t="s">
        <v>3</v>
      </c>
      <c r="B6" s="80"/>
      <c r="C6" s="81" t="s">
        <v>4</v>
      </c>
      <c r="D6" s="81" t="s">
        <v>5</v>
      </c>
      <c r="E6" s="81" t="s">
        <v>6</v>
      </c>
      <c r="F6" s="71" t="s">
        <v>7</v>
      </c>
      <c r="G6" s="71"/>
      <c r="H6" s="71"/>
      <c r="I6" s="71"/>
    </row>
    <row r="7" spans="1:9" s="4" customFormat="1" ht="60" customHeight="1" x14ac:dyDescent="0.25">
      <c r="A7" s="80"/>
      <c r="B7" s="80"/>
      <c r="C7" s="81"/>
      <c r="D7" s="81"/>
      <c r="E7" s="81"/>
      <c r="F7" s="10" t="s">
        <v>8</v>
      </c>
      <c r="G7" s="34" t="s">
        <v>9</v>
      </c>
      <c r="H7" s="72" t="s">
        <v>10</v>
      </c>
      <c r="I7" s="73"/>
    </row>
    <row r="8" spans="1:9" s="6" customFormat="1" ht="17.25" customHeight="1" thickBot="1" x14ac:dyDescent="0.25">
      <c r="A8" s="74">
        <v>1</v>
      </c>
      <c r="B8" s="74"/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75">
        <v>7</v>
      </c>
      <c r="I8" s="75"/>
    </row>
    <row r="9" spans="1:9" ht="33" customHeight="1" x14ac:dyDescent="0.25">
      <c r="A9" s="88" t="s">
        <v>11</v>
      </c>
      <c r="B9" s="89"/>
      <c r="C9" s="12">
        <v>10</v>
      </c>
      <c r="D9" s="13">
        <f>SUM(D11:D28)</f>
        <v>29247234</v>
      </c>
      <c r="E9" s="13">
        <f>SUM(E11:E28)</f>
        <v>-1717043.1600000011</v>
      </c>
      <c r="F9" s="13">
        <f>D9-E9</f>
        <v>30964277.16</v>
      </c>
      <c r="G9" s="14">
        <f>E9*100/D9</f>
        <v>-5.8707881914576987</v>
      </c>
      <c r="H9" s="76" t="s">
        <v>12</v>
      </c>
      <c r="I9" s="61"/>
    </row>
    <row r="10" spans="1:9" s="7" customFormat="1" ht="17.25" customHeight="1" thickBot="1" x14ac:dyDescent="0.25">
      <c r="A10" s="90" t="s">
        <v>13</v>
      </c>
      <c r="B10" s="67"/>
      <c r="C10" s="15"/>
      <c r="D10" s="49"/>
      <c r="E10" s="46"/>
      <c r="F10" s="46"/>
      <c r="G10" s="47"/>
      <c r="H10" s="68"/>
      <c r="I10" s="69"/>
    </row>
    <row r="11" spans="1:9" s="7" customFormat="1" ht="39" customHeight="1" x14ac:dyDescent="0.2">
      <c r="A11" s="39" t="s">
        <v>90</v>
      </c>
      <c r="B11" s="37"/>
      <c r="C11" s="33" t="s">
        <v>23</v>
      </c>
      <c r="D11" s="40">
        <v>4712300</v>
      </c>
      <c r="E11" s="41">
        <v>2620001.96</v>
      </c>
      <c r="F11" s="41">
        <f>D11-E11</f>
        <v>2092298.04</v>
      </c>
      <c r="G11" s="50">
        <f>E11*100/D11</f>
        <v>55.599218216157716</v>
      </c>
      <c r="H11" s="103" t="s">
        <v>121</v>
      </c>
      <c r="I11" s="104"/>
    </row>
    <row r="12" spans="1:9" s="7" customFormat="1" ht="39" hidden="1" customHeight="1" x14ac:dyDescent="0.2">
      <c r="A12" s="39" t="s">
        <v>91</v>
      </c>
      <c r="B12" s="33"/>
      <c r="C12" s="37" t="s">
        <v>32</v>
      </c>
      <c r="D12" s="40">
        <v>0</v>
      </c>
      <c r="E12" s="41"/>
      <c r="F12" s="41">
        <f t="shared" ref="F12:F28" si="0">D12-E12</f>
        <v>0</v>
      </c>
      <c r="G12" s="38">
        <v>0</v>
      </c>
      <c r="H12" s="105" t="s">
        <v>24</v>
      </c>
      <c r="I12" s="106"/>
    </row>
    <row r="13" spans="1:9" s="7" customFormat="1" ht="39" customHeight="1" x14ac:dyDescent="0.2">
      <c r="A13" s="39" t="s">
        <v>92</v>
      </c>
      <c r="B13" s="33"/>
      <c r="C13" s="37" t="s">
        <v>33</v>
      </c>
      <c r="D13" s="40">
        <v>0</v>
      </c>
      <c r="E13" s="41">
        <v>862297.22</v>
      </c>
      <c r="F13" s="41">
        <f t="shared" si="0"/>
        <v>-862297.22</v>
      </c>
      <c r="G13" s="38">
        <v>0</v>
      </c>
      <c r="H13" s="105" t="s">
        <v>122</v>
      </c>
      <c r="I13" s="106"/>
    </row>
    <row r="14" spans="1:9" s="7" customFormat="1" ht="39" customHeight="1" x14ac:dyDescent="0.2">
      <c r="A14" s="39" t="s">
        <v>93</v>
      </c>
      <c r="B14" s="33"/>
      <c r="C14" s="37" t="s">
        <v>82</v>
      </c>
      <c r="D14" s="40">
        <v>0</v>
      </c>
      <c r="E14" s="41">
        <v>7584158.9299999997</v>
      </c>
      <c r="F14" s="41">
        <f t="shared" si="0"/>
        <v>-7584158.9299999997</v>
      </c>
      <c r="G14" s="38">
        <v>0</v>
      </c>
      <c r="H14" s="105" t="s">
        <v>122</v>
      </c>
      <c r="I14" s="106"/>
    </row>
    <row r="15" spans="1:9" s="7" customFormat="1" ht="66.75" customHeight="1" x14ac:dyDescent="0.2">
      <c r="A15" s="42" t="s">
        <v>94</v>
      </c>
      <c r="B15" s="33"/>
      <c r="C15" s="33" t="s">
        <v>84</v>
      </c>
      <c r="D15" s="40">
        <v>19734900</v>
      </c>
      <c r="E15" s="41">
        <v>89716.68</v>
      </c>
      <c r="F15" s="41">
        <f t="shared" si="0"/>
        <v>19645183.32</v>
      </c>
      <c r="G15" s="38">
        <f t="shared" ref="G15" si="1">E15*100/D15</f>
        <v>0.45460924554976212</v>
      </c>
      <c r="H15" s="103" t="s">
        <v>107</v>
      </c>
      <c r="I15" s="104"/>
    </row>
    <row r="16" spans="1:9" s="7" customFormat="1" ht="39" customHeight="1" thickBot="1" x14ac:dyDescent="0.25">
      <c r="A16" s="39" t="s">
        <v>95</v>
      </c>
      <c r="B16" s="16"/>
      <c r="C16" s="33" t="s">
        <v>28</v>
      </c>
      <c r="D16" s="40">
        <f>B16*5</f>
        <v>0</v>
      </c>
      <c r="E16" s="41">
        <v>236120.34</v>
      </c>
      <c r="F16" s="41">
        <f t="shared" si="0"/>
        <v>-236120.34</v>
      </c>
      <c r="G16" s="38">
        <v>0</v>
      </c>
      <c r="H16" s="103" t="s">
        <v>109</v>
      </c>
      <c r="I16" s="104"/>
    </row>
    <row r="17" spans="1:9" s="7" customFormat="1" ht="39" hidden="1" customHeight="1" thickBot="1" x14ac:dyDescent="0.25">
      <c r="A17" s="39" t="s">
        <v>96</v>
      </c>
      <c r="B17" s="36"/>
      <c r="C17" s="37" t="s">
        <v>29</v>
      </c>
      <c r="D17" s="40">
        <f>B17*5</f>
        <v>0</v>
      </c>
      <c r="E17" s="41">
        <v>0</v>
      </c>
      <c r="F17" s="41">
        <f t="shared" si="0"/>
        <v>0</v>
      </c>
      <c r="G17" s="38">
        <v>0</v>
      </c>
      <c r="H17" s="103" t="s">
        <v>24</v>
      </c>
      <c r="I17" s="104"/>
    </row>
    <row r="18" spans="1:9" s="7" customFormat="1" ht="39" customHeight="1" x14ac:dyDescent="0.2">
      <c r="A18" s="39" t="s">
        <v>97</v>
      </c>
      <c r="B18" s="33"/>
      <c r="C18" s="33" t="s">
        <v>30</v>
      </c>
      <c r="D18" s="40">
        <v>411334</v>
      </c>
      <c r="E18" s="41">
        <v>103000</v>
      </c>
      <c r="F18" s="41">
        <f t="shared" si="0"/>
        <v>308334</v>
      </c>
      <c r="G18" s="50">
        <f>E18*100/D18</f>
        <v>25.040478054330546</v>
      </c>
      <c r="H18" s="103" t="s">
        <v>110</v>
      </c>
      <c r="I18" s="104"/>
    </row>
    <row r="19" spans="1:9" s="7" customFormat="1" ht="61.5" customHeight="1" x14ac:dyDescent="0.2">
      <c r="A19" s="39" t="s">
        <v>98</v>
      </c>
      <c r="B19" s="33"/>
      <c r="C19" s="37" t="s">
        <v>31</v>
      </c>
      <c r="D19" s="40">
        <v>0</v>
      </c>
      <c r="E19" s="41">
        <v>-14177615</v>
      </c>
      <c r="F19" s="41">
        <f t="shared" si="0"/>
        <v>14177615</v>
      </c>
      <c r="G19" s="38">
        <v>0</v>
      </c>
      <c r="H19" s="103" t="s">
        <v>108</v>
      </c>
      <c r="I19" s="104"/>
    </row>
    <row r="20" spans="1:9" s="7" customFormat="1" ht="39" hidden="1" customHeight="1" x14ac:dyDescent="0.2">
      <c r="A20" s="39" t="s">
        <v>99</v>
      </c>
      <c r="B20" s="33"/>
      <c r="C20" s="33" t="s">
        <v>23</v>
      </c>
      <c r="D20" s="40">
        <v>0</v>
      </c>
      <c r="E20" s="41">
        <v>0</v>
      </c>
      <c r="F20" s="41">
        <f t="shared" si="0"/>
        <v>0</v>
      </c>
      <c r="G20" s="38">
        <v>0</v>
      </c>
      <c r="H20" s="103" t="s">
        <v>24</v>
      </c>
      <c r="I20" s="104"/>
    </row>
    <row r="21" spans="1:9" s="7" customFormat="1" ht="39" hidden="1" customHeight="1" x14ac:dyDescent="0.2">
      <c r="A21" s="39" t="s">
        <v>99</v>
      </c>
      <c r="B21" s="33"/>
      <c r="C21" s="37" t="s">
        <v>32</v>
      </c>
      <c r="D21" s="40">
        <v>0</v>
      </c>
      <c r="E21" s="41">
        <v>0</v>
      </c>
      <c r="F21" s="41">
        <f t="shared" si="0"/>
        <v>0</v>
      </c>
      <c r="G21" s="38">
        <v>0</v>
      </c>
      <c r="H21" s="105" t="s">
        <v>24</v>
      </c>
      <c r="I21" s="106"/>
    </row>
    <row r="22" spans="1:9" s="7" customFormat="1" ht="39" customHeight="1" x14ac:dyDescent="0.2">
      <c r="A22" s="39" t="s">
        <v>100</v>
      </c>
      <c r="B22" s="33"/>
      <c r="C22" s="37" t="s">
        <v>83</v>
      </c>
      <c r="D22" s="40">
        <v>2000</v>
      </c>
      <c r="E22" s="41">
        <v>2000</v>
      </c>
      <c r="F22" s="41">
        <f t="shared" si="0"/>
        <v>0</v>
      </c>
      <c r="G22" s="38">
        <f t="shared" ref="G22" si="2">E22*100/D22</f>
        <v>100</v>
      </c>
      <c r="H22" s="105" t="s">
        <v>120</v>
      </c>
      <c r="I22" s="106"/>
    </row>
    <row r="23" spans="1:9" s="7" customFormat="1" ht="39" hidden="1" customHeight="1" x14ac:dyDescent="0.2">
      <c r="A23" s="39" t="s">
        <v>101</v>
      </c>
      <c r="B23" s="33"/>
      <c r="C23" s="33" t="s">
        <v>84</v>
      </c>
      <c r="D23" s="40">
        <v>0</v>
      </c>
      <c r="E23" s="41">
        <v>0</v>
      </c>
      <c r="F23" s="41">
        <f t="shared" si="0"/>
        <v>0</v>
      </c>
      <c r="G23" s="38">
        <v>0</v>
      </c>
      <c r="H23" s="103" t="s">
        <v>24</v>
      </c>
      <c r="I23" s="104"/>
    </row>
    <row r="24" spans="1:9" s="7" customFormat="1" ht="39" hidden="1" customHeight="1" x14ac:dyDescent="0.2">
      <c r="A24" s="39" t="s">
        <v>102</v>
      </c>
      <c r="B24" s="16"/>
      <c r="C24" s="33" t="s">
        <v>28</v>
      </c>
      <c r="D24" s="40">
        <v>0</v>
      </c>
      <c r="E24" s="41">
        <v>0</v>
      </c>
      <c r="F24" s="41">
        <f t="shared" si="0"/>
        <v>0</v>
      </c>
      <c r="G24" s="38">
        <v>0</v>
      </c>
      <c r="H24" s="103" t="s">
        <v>24</v>
      </c>
      <c r="I24" s="104"/>
    </row>
    <row r="25" spans="1:9" s="7" customFormat="1" ht="39" hidden="1" customHeight="1" x14ac:dyDescent="0.2">
      <c r="A25" s="39" t="s">
        <v>103</v>
      </c>
      <c r="B25" s="36"/>
      <c r="C25" s="37" t="s">
        <v>29</v>
      </c>
      <c r="D25" s="40">
        <v>0</v>
      </c>
      <c r="E25" s="41"/>
      <c r="F25" s="41">
        <f t="shared" si="0"/>
        <v>0</v>
      </c>
      <c r="G25" s="38">
        <v>0</v>
      </c>
      <c r="H25" s="103" t="s">
        <v>24</v>
      </c>
      <c r="I25" s="104"/>
    </row>
    <row r="26" spans="1:9" s="7" customFormat="1" ht="39" hidden="1" customHeight="1" x14ac:dyDescent="0.2">
      <c r="A26" s="39" t="s">
        <v>104</v>
      </c>
      <c r="B26" s="33"/>
      <c r="C26" s="33" t="s">
        <v>30</v>
      </c>
      <c r="D26" s="40">
        <v>0</v>
      </c>
      <c r="E26" s="41">
        <v>0</v>
      </c>
      <c r="F26" s="41">
        <f t="shared" si="0"/>
        <v>0</v>
      </c>
      <c r="G26" s="38">
        <v>0</v>
      </c>
      <c r="H26" s="103" t="s">
        <v>24</v>
      </c>
      <c r="I26" s="104"/>
    </row>
    <row r="27" spans="1:9" s="7" customFormat="1" ht="39" customHeight="1" x14ac:dyDescent="0.2">
      <c r="A27" s="39" t="s">
        <v>105</v>
      </c>
      <c r="B27" s="33"/>
      <c r="C27" s="37" t="s">
        <v>31</v>
      </c>
      <c r="D27" s="40">
        <v>1586700</v>
      </c>
      <c r="E27" s="41">
        <v>224721.6</v>
      </c>
      <c r="F27" s="41">
        <f t="shared" si="0"/>
        <v>1361978.4</v>
      </c>
      <c r="G27" s="38">
        <f t="shared" ref="G27:G28" si="3">E27*100/D27</f>
        <v>14.162828512006051</v>
      </c>
      <c r="H27" s="103" t="s">
        <v>111</v>
      </c>
      <c r="I27" s="104"/>
    </row>
    <row r="28" spans="1:9" s="7" customFormat="1" ht="39" customHeight="1" x14ac:dyDescent="0.2">
      <c r="A28" s="43" t="s">
        <v>106</v>
      </c>
      <c r="B28" s="33"/>
      <c r="C28" s="107" t="s">
        <v>23</v>
      </c>
      <c r="D28" s="44">
        <v>2800000</v>
      </c>
      <c r="E28" s="45">
        <v>738555.11</v>
      </c>
      <c r="F28" s="48">
        <f t="shared" si="0"/>
        <v>2061444.8900000001</v>
      </c>
      <c r="G28" s="51">
        <f t="shared" si="3"/>
        <v>26.376968214285714</v>
      </c>
      <c r="H28" s="56" t="s">
        <v>112</v>
      </c>
      <c r="I28" s="57"/>
    </row>
    <row r="29" spans="1:9" ht="30.75" customHeight="1" thickBot="1" x14ac:dyDescent="0.3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" customFormat="1" ht="17.25" customHeight="1" x14ac:dyDescent="0.2">
      <c r="A30" s="84" t="s">
        <v>14</v>
      </c>
      <c r="B30" s="85"/>
      <c r="C30" s="17">
        <v>200</v>
      </c>
      <c r="D30" s="18">
        <f>SUM(D31:D81)</f>
        <v>118986259</v>
      </c>
      <c r="E30" s="32">
        <f>SUM(E31:E81)</f>
        <v>15394685.520000001</v>
      </c>
      <c r="F30" s="18">
        <f>E30-D30</f>
        <v>-103591573.48</v>
      </c>
      <c r="G30" s="19">
        <f>E30*100/D30</f>
        <v>12.938204503093086</v>
      </c>
      <c r="H30" s="61" t="s">
        <v>12</v>
      </c>
      <c r="I30" s="61"/>
    </row>
    <row r="31" spans="1:9" ht="28.5" customHeight="1" outlineLevel="1" x14ac:dyDescent="0.25">
      <c r="A31" s="86" t="s">
        <v>15</v>
      </c>
      <c r="B31" s="87"/>
      <c r="C31" s="53"/>
      <c r="D31" s="54"/>
      <c r="E31" s="54"/>
      <c r="F31" s="54"/>
      <c r="G31" s="55"/>
      <c r="H31" s="66"/>
      <c r="I31" s="66"/>
    </row>
    <row r="32" spans="1:9" ht="28.5" customHeight="1" outlineLevel="1" x14ac:dyDescent="0.25">
      <c r="A32" s="9" t="s">
        <v>34</v>
      </c>
      <c r="B32" s="52" t="s">
        <v>26</v>
      </c>
      <c r="C32" s="17">
        <v>200</v>
      </c>
      <c r="D32" s="21">
        <f>438000+174800</f>
        <v>612800</v>
      </c>
      <c r="E32" s="21">
        <v>48086.97</v>
      </c>
      <c r="F32" s="21">
        <f t="shared" ref="F32:F75" si="4">E32-D32</f>
        <v>-564713.03</v>
      </c>
      <c r="G32" s="108">
        <f t="shared" ref="G32:G75" si="5">E32*100/D32</f>
        <v>7.8470904046997392</v>
      </c>
      <c r="H32" s="82" t="s">
        <v>113</v>
      </c>
      <c r="I32" s="83"/>
    </row>
    <row r="33" spans="1:9" ht="28.5" customHeight="1" outlineLevel="1" x14ac:dyDescent="0.25">
      <c r="A33" s="9" t="s">
        <v>35</v>
      </c>
      <c r="B33" s="20" t="s">
        <v>27</v>
      </c>
      <c r="C33" s="17">
        <v>200</v>
      </c>
      <c r="D33" s="21">
        <f>68400+385000+4000</f>
        <v>457400</v>
      </c>
      <c r="E33" s="21">
        <v>44598</v>
      </c>
      <c r="F33" s="21">
        <f t="shared" si="4"/>
        <v>-412802</v>
      </c>
      <c r="G33" s="108">
        <f t="shared" si="5"/>
        <v>9.7503279405334506</v>
      </c>
      <c r="H33" s="58" t="s">
        <v>114</v>
      </c>
      <c r="I33" s="59"/>
    </row>
    <row r="34" spans="1:9" ht="28.5" customHeight="1" outlineLevel="1" x14ac:dyDescent="0.25">
      <c r="A34" s="9" t="s">
        <v>36</v>
      </c>
      <c r="B34" s="20" t="s">
        <v>20</v>
      </c>
      <c r="C34" s="17">
        <v>200</v>
      </c>
      <c r="D34" s="21">
        <v>48000</v>
      </c>
      <c r="E34" s="21">
        <v>0</v>
      </c>
      <c r="F34" s="21">
        <f t="shared" si="4"/>
        <v>-48000</v>
      </c>
      <c r="G34" s="108">
        <f t="shared" si="5"/>
        <v>0</v>
      </c>
      <c r="H34" s="58" t="s">
        <v>115</v>
      </c>
      <c r="I34" s="59"/>
    </row>
    <row r="35" spans="1:9" ht="28.5" customHeight="1" outlineLevel="1" x14ac:dyDescent="0.25">
      <c r="A35" s="9" t="s">
        <v>88</v>
      </c>
      <c r="B35" s="20" t="s">
        <v>21</v>
      </c>
      <c r="C35" s="17">
        <v>200</v>
      </c>
      <c r="D35" s="21">
        <f>278800+1120000</f>
        <v>1398800</v>
      </c>
      <c r="E35" s="21">
        <v>278305</v>
      </c>
      <c r="F35" s="21">
        <f t="shared" si="4"/>
        <v>-1120495</v>
      </c>
      <c r="G35" s="108">
        <f t="shared" si="5"/>
        <v>19.895982270517585</v>
      </c>
      <c r="H35" s="58" t="s">
        <v>113</v>
      </c>
      <c r="I35" s="59"/>
    </row>
    <row r="36" spans="1:9" ht="28.5" customHeight="1" outlineLevel="1" x14ac:dyDescent="0.25">
      <c r="A36" s="9" t="s">
        <v>37</v>
      </c>
      <c r="B36" s="20" t="s">
        <v>22</v>
      </c>
      <c r="C36" s="17">
        <v>200</v>
      </c>
      <c r="D36" s="21">
        <f>963100+283200</f>
        <v>1246300</v>
      </c>
      <c r="E36" s="21">
        <v>224987.25</v>
      </c>
      <c r="F36" s="21">
        <f t="shared" si="4"/>
        <v>-1021312.75</v>
      </c>
      <c r="G36" s="108">
        <f t="shared" si="5"/>
        <v>18.052415148840566</v>
      </c>
      <c r="H36" s="58" t="s">
        <v>113</v>
      </c>
      <c r="I36" s="59"/>
    </row>
    <row r="37" spans="1:9" ht="28.5" customHeight="1" outlineLevel="1" x14ac:dyDescent="0.25">
      <c r="A37" s="9" t="s">
        <v>38</v>
      </c>
      <c r="B37" s="20"/>
      <c r="C37" s="17">
        <v>200</v>
      </c>
      <c r="D37" s="21">
        <f>1835400+6495000+635300+1981800</f>
        <v>10947500</v>
      </c>
      <c r="E37" s="21">
        <v>1476636.71</v>
      </c>
      <c r="F37" s="21">
        <f t="shared" si="4"/>
        <v>-9470863.2899999991</v>
      </c>
      <c r="G37" s="108">
        <f t="shared" si="5"/>
        <v>13.488346289107103</v>
      </c>
      <c r="H37" s="58" t="s">
        <v>113</v>
      </c>
      <c r="I37" s="59"/>
    </row>
    <row r="38" spans="1:9" ht="26.25" hidden="1" customHeight="1" outlineLevel="1" x14ac:dyDescent="0.25">
      <c r="A38" s="9" t="s">
        <v>39</v>
      </c>
      <c r="B38" s="20"/>
      <c r="C38" s="17">
        <v>200</v>
      </c>
      <c r="D38" s="21">
        <f>188000+4200+2000</f>
        <v>194200</v>
      </c>
      <c r="E38" s="21">
        <v>47303.37</v>
      </c>
      <c r="F38" s="21">
        <f t="shared" ref="F38" si="6">E38-D38</f>
        <v>-146896.63</v>
      </c>
      <c r="G38" s="108">
        <f t="shared" ref="G38" si="7">E38*100/D38</f>
        <v>24.358069001029865</v>
      </c>
      <c r="H38" s="58"/>
      <c r="I38" s="59"/>
    </row>
    <row r="39" spans="1:9" ht="28.5" customHeight="1" outlineLevel="1" x14ac:dyDescent="0.25">
      <c r="A39" s="9" t="s">
        <v>40</v>
      </c>
      <c r="B39" s="20"/>
      <c r="C39" s="17">
        <v>200</v>
      </c>
      <c r="D39" s="21">
        <f>443025+356800</f>
        <v>799825</v>
      </c>
      <c r="E39" s="21">
        <v>110756.25</v>
      </c>
      <c r="F39" s="21">
        <f t="shared" si="4"/>
        <v>-689068.75</v>
      </c>
      <c r="G39" s="108">
        <f t="shared" si="5"/>
        <v>13.84756040383834</v>
      </c>
      <c r="H39" s="58" t="s">
        <v>116</v>
      </c>
      <c r="I39" s="59"/>
    </row>
    <row r="40" spans="1:9" ht="28.5" customHeight="1" outlineLevel="1" x14ac:dyDescent="0.25">
      <c r="A40" s="9" t="s">
        <v>41</v>
      </c>
      <c r="B40" s="20"/>
      <c r="C40" s="17">
        <v>200</v>
      </c>
      <c r="D40" s="21">
        <v>50000</v>
      </c>
      <c r="E40" s="21">
        <v>0</v>
      </c>
      <c r="F40" s="21">
        <f t="shared" si="4"/>
        <v>-50000</v>
      </c>
      <c r="G40" s="108">
        <f t="shared" si="5"/>
        <v>0</v>
      </c>
      <c r="H40" s="58" t="s">
        <v>117</v>
      </c>
      <c r="I40" s="59"/>
    </row>
    <row r="41" spans="1:9" ht="28.5" customHeight="1" outlineLevel="1" x14ac:dyDescent="0.25">
      <c r="A41" s="9" t="s">
        <v>42</v>
      </c>
      <c r="B41" s="20"/>
      <c r="C41" s="17">
        <v>200</v>
      </c>
      <c r="D41" s="21">
        <v>2000000</v>
      </c>
      <c r="E41" s="21">
        <v>0</v>
      </c>
      <c r="F41" s="21">
        <f t="shared" si="4"/>
        <v>-2000000</v>
      </c>
      <c r="G41" s="108">
        <f t="shared" si="5"/>
        <v>0</v>
      </c>
      <c r="H41" s="58" t="s">
        <v>118</v>
      </c>
      <c r="I41" s="59"/>
    </row>
    <row r="42" spans="1:9" ht="28.5" hidden="1" customHeight="1" outlineLevel="1" x14ac:dyDescent="0.25">
      <c r="A42" s="9" t="s">
        <v>43</v>
      </c>
      <c r="B42" s="20"/>
      <c r="C42" s="17">
        <v>200</v>
      </c>
      <c r="D42" s="21">
        <f>630000+280000+666000+10600+173400</f>
        <v>1760000</v>
      </c>
      <c r="E42" s="21">
        <f>4137+439538.29+10600+56411.06</f>
        <v>510686.35</v>
      </c>
      <c r="F42" s="21">
        <f t="shared" si="4"/>
        <v>-1249313.6499999999</v>
      </c>
      <c r="G42" s="108">
        <f t="shared" si="5"/>
        <v>29.016269886363638</v>
      </c>
      <c r="H42" s="58" t="s">
        <v>85</v>
      </c>
      <c r="I42" s="59"/>
    </row>
    <row r="43" spans="1:9" ht="28.5" hidden="1" customHeight="1" outlineLevel="1" x14ac:dyDescent="0.25">
      <c r="A43" s="9" t="s">
        <v>44</v>
      </c>
      <c r="B43" s="20"/>
      <c r="C43" s="17">
        <v>200</v>
      </c>
      <c r="D43" s="21">
        <f>280000+80000</f>
        <v>360000</v>
      </c>
      <c r="E43" s="21">
        <f>30596.8+61639</f>
        <v>92235.8</v>
      </c>
      <c r="F43" s="21">
        <f t="shared" si="4"/>
        <v>-267764.2</v>
      </c>
      <c r="G43" s="108">
        <f t="shared" si="5"/>
        <v>25.621055555555557</v>
      </c>
      <c r="H43" s="58" t="s">
        <v>85</v>
      </c>
      <c r="I43" s="59"/>
    </row>
    <row r="44" spans="1:9" ht="28.5" hidden="1" customHeight="1" outlineLevel="1" x14ac:dyDescent="0.25">
      <c r="A44" s="9" t="s">
        <v>45</v>
      </c>
      <c r="B44" s="20"/>
      <c r="C44" s="17">
        <v>200</v>
      </c>
      <c r="D44" s="21">
        <v>1151000</v>
      </c>
      <c r="E44" s="21">
        <v>436106</v>
      </c>
      <c r="F44" s="21">
        <f t="shared" si="4"/>
        <v>-714894</v>
      </c>
      <c r="G44" s="108">
        <f t="shared" si="5"/>
        <v>37.889313640312771</v>
      </c>
      <c r="H44" s="58" t="s">
        <v>85</v>
      </c>
      <c r="I44" s="59"/>
    </row>
    <row r="45" spans="1:9" ht="28.5" customHeight="1" outlineLevel="1" x14ac:dyDescent="0.25">
      <c r="A45" s="9" t="s">
        <v>46</v>
      </c>
      <c r="B45" s="20"/>
      <c r="C45" s="17">
        <v>200</v>
      </c>
      <c r="D45" s="21">
        <v>500000</v>
      </c>
      <c r="E45" s="21">
        <v>23491.16</v>
      </c>
      <c r="F45" s="21">
        <f t="shared" si="4"/>
        <v>-476508.84</v>
      </c>
      <c r="G45" s="108">
        <f t="shared" si="5"/>
        <v>4.698232</v>
      </c>
      <c r="H45" s="58" t="s">
        <v>119</v>
      </c>
      <c r="I45" s="59"/>
    </row>
    <row r="46" spans="1:9" ht="28.5" customHeight="1" outlineLevel="1" x14ac:dyDescent="0.25">
      <c r="A46" s="9" t="s">
        <v>47</v>
      </c>
      <c r="B46" s="20"/>
      <c r="C46" s="17">
        <v>200</v>
      </c>
      <c r="D46" s="21">
        <v>225000</v>
      </c>
      <c r="E46" s="21">
        <v>0</v>
      </c>
      <c r="F46" s="21">
        <f t="shared" si="4"/>
        <v>-225000</v>
      </c>
      <c r="G46" s="108">
        <f t="shared" si="5"/>
        <v>0</v>
      </c>
      <c r="H46" s="58" t="s">
        <v>119</v>
      </c>
      <c r="I46" s="59"/>
    </row>
    <row r="47" spans="1:9" ht="28.5" hidden="1" customHeight="1" outlineLevel="1" x14ac:dyDescent="0.25">
      <c r="A47" s="9" t="s">
        <v>48</v>
      </c>
      <c r="B47" s="20"/>
      <c r="C47" s="17">
        <v>200</v>
      </c>
      <c r="D47" s="21">
        <f>200875+170400+878020+288000</f>
        <v>1537295</v>
      </c>
      <c r="E47" s="21">
        <f>97037.5+82200+295040+288000</f>
        <v>762277.5</v>
      </c>
      <c r="F47" s="21">
        <f t="shared" si="4"/>
        <v>-775017.5</v>
      </c>
      <c r="G47" s="108">
        <f t="shared" si="5"/>
        <v>49.585635808351682</v>
      </c>
      <c r="H47" s="58" t="s">
        <v>87</v>
      </c>
      <c r="I47" s="59"/>
    </row>
    <row r="48" spans="1:9" ht="28.5" customHeight="1" outlineLevel="1" x14ac:dyDescent="0.25">
      <c r="A48" s="9" t="s">
        <v>49</v>
      </c>
      <c r="B48" s="20"/>
      <c r="C48" s="17">
        <v>200</v>
      </c>
      <c r="D48" s="21">
        <v>60000</v>
      </c>
      <c r="E48" s="21">
        <v>0</v>
      </c>
      <c r="F48" s="21">
        <f t="shared" si="4"/>
        <v>-60000</v>
      </c>
      <c r="G48" s="108">
        <f t="shared" si="5"/>
        <v>0</v>
      </c>
      <c r="H48" s="58" t="s">
        <v>119</v>
      </c>
      <c r="I48" s="59"/>
    </row>
    <row r="49" spans="1:9" ht="28.5" customHeight="1" outlineLevel="1" x14ac:dyDescent="0.25">
      <c r="A49" s="9" t="s">
        <v>50</v>
      </c>
      <c r="B49" s="20"/>
      <c r="C49" s="17">
        <v>200</v>
      </c>
      <c r="D49" s="21">
        <f>315934+95400</f>
        <v>411334</v>
      </c>
      <c r="E49" s="21">
        <f>62297.6+14000</f>
        <v>76297.600000000006</v>
      </c>
      <c r="F49" s="21">
        <f t="shared" si="4"/>
        <v>-335036.40000000002</v>
      </c>
      <c r="G49" s="108">
        <f t="shared" si="5"/>
        <v>18.548819207748451</v>
      </c>
      <c r="H49" s="58" t="s">
        <v>119</v>
      </c>
      <c r="I49" s="59"/>
    </row>
    <row r="50" spans="1:9" ht="28.5" customHeight="1" outlineLevel="1" x14ac:dyDescent="0.25">
      <c r="A50" s="9" t="s">
        <v>51</v>
      </c>
      <c r="B50" s="20"/>
      <c r="C50" s="17">
        <v>200</v>
      </c>
      <c r="D50" s="21">
        <f>1000000+380000+4320000+10000+80000</f>
        <v>5790000</v>
      </c>
      <c r="E50" s="21">
        <f>582665.1+0</f>
        <v>582665.1</v>
      </c>
      <c r="F50" s="21">
        <f t="shared" si="4"/>
        <v>-5207334.9000000004</v>
      </c>
      <c r="G50" s="108">
        <f t="shared" si="5"/>
        <v>10.063300518134715</v>
      </c>
      <c r="H50" s="58" t="s">
        <v>119</v>
      </c>
      <c r="I50" s="59"/>
    </row>
    <row r="51" spans="1:9" ht="28.5" customHeight="1" outlineLevel="1" x14ac:dyDescent="0.25">
      <c r="A51" s="9" t="s">
        <v>52</v>
      </c>
      <c r="B51" s="20"/>
      <c r="C51" s="17">
        <v>200</v>
      </c>
      <c r="D51" s="21">
        <v>4000000</v>
      </c>
      <c r="E51" s="21">
        <v>0</v>
      </c>
      <c r="F51" s="21">
        <f t="shared" si="4"/>
        <v>-4000000</v>
      </c>
      <c r="G51" s="108">
        <f t="shared" si="5"/>
        <v>0</v>
      </c>
      <c r="H51" s="58" t="s">
        <v>119</v>
      </c>
      <c r="I51" s="59"/>
    </row>
    <row r="52" spans="1:9" ht="28.5" customHeight="1" outlineLevel="1" x14ac:dyDescent="0.25">
      <c r="A52" s="9" t="s">
        <v>53</v>
      </c>
      <c r="B52" s="20"/>
      <c r="C52" s="17">
        <v>200</v>
      </c>
      <c r="D52" s="21">
        <f>10856000+200000</f>
        <v>11056000</v>
      </c>
      <c r="E52" s="21">
        <v>1713594</v>
      </c>
      <c r="F52" s="21">
        <f t="shared" si="4"/>
        <v>-9342406</v>
      </c>
      <c r="G52" s="108">
        <f t="shared" si="5"/>
        <v>15.499222141823445</v>
      </c>
      <c r="H52" s="58" t="s">
        <v>119</v>
      </c>
      <c r="I52" s="59"/>
    </row>
    <row r="53" spans="1:9" ht="28.5" hidden="1" customHeight="1" outlineLevel="1" x14ac:dyDescent="0.25">
      <c r="A53" s="9" t="s">
        <v>54</v>
      </c>
      <c r="B53" s="20"/>
      <c r="C53" s="17">
        <v>200</v>
      </c>
      <c r="D53" s="21">
        <f>400000+100000</f>
        <v>500000</v>
      </c>
      <c r="E53" s="21">
        <f>93511.46+96916.94</f>
        <v>190428.40000000002</v>
      </c>
      <c r="F53" s="21">
        <f t="shared" si="4"/>
        <v>-309571.59999999998</v>
      </c>
      <c r="G53" s="108">
        <f t="shared" si="5"/>
        <v>38.085680000000011</v>
      </c>
      <c r="H53" s="58" t="s">
        <v>87</v>
      </c>
      <c r="I53" s="59"/>
    </row>
    <row r="54" spans="1:9" ht="28.5" customHeight="1" outlineLevel="1" x14ac:dyDescent="0.25">
      <c r="A54" s="9" t="s">
        <v>55</v>
      </c>
      <c r="B54" s="20"/>
      <c r="C54" s="17">
        <v>200</v>
      </c>
      <c r="D54" s="21">
        <v>5732671.3300000001</v>
      </c>
      <c r="E54" s="21">
        <v>0</v>
      </c>
      <c r="F54" s="21">
        <f t="shared" si="4"/>
        <v>-5732671.3300000001</v>
      </c>
      <c r="G54" s="108">
        <f t="shared" si="5"/>
        <v>0</v>
      </c>
      <c r="H54" s="58" t="s">
        <v>119</v>
      </c>
      <c r="I54" s="59"/>
    </row>
    <row r="55" spans="1:9" ht="28.5" customHeight="1" outlineLevel="1" x14ac:dyDescent="0.25">
      <c r="A55" s="9" t="s">
        <v>56</v>
      </c>
      <c r="B55" s="20"/>
      <c r="C55" s="17">
        <v>200</v>
      </c>
      <c r="D55" s="21">
        <v>6800000</v>
      </c>
      <c r="E55" s="21">
        <v>0</v>
      </c>
      <c r="F55" s="21">
        <f t="shared" si="4"/>
        <v>-6800000</v>
      </c>
      <c r="G55" s="108">
        <f t="shared" si="5"/>
        <v>0</v>
      </c>
      <c r="H55" s="58" t="s">
        <v>119</v>
      </c>
      <c r="I55" s="59"/>
    </row>
    <row r="56" spans="1:9" ht="28.5" customHeight="1" outlineLevel="1" x14ac:dyDescent="0.25">
      <c r="A56" s="9" t="s">
        <v>57</v>
      </c>
      <c r="B56" s="20"/>
      <c r="C56" s="17">
        <v>200</v>
      </c>
      <c r="D56" s="21">
        <v>7171800</v>
      </c>
      <c r="E56" s="21">
        <v>0</v>
      </c>
      <c r="F56" s="21">
        <f t="shared" ref="F56" si="8">E56-D56</f>
        <v>-7171800</v>
      </c>
      <c r="G56" s="108">
        <f t="shared" ref="G56" si="9">E56*100/D56</f>
        <v>0</v>
      </c>
      <c r="H56" s="58" t="s">
        <v>119</v>
      </c>
      <c r="I56" s="59"/>
    </row>
    <row r="57" spans="1:9" ht="28.5" hidden="1" customHeight="1" outlineLevel="1" x14ac:dyDescent="0.25">
      <c r="A57" s="9" t="s">
        <v>58</v>
      </c>
      <c r="B57" s="20"/>
      <c r="C57" s="17">
        <v>200</v>
      </c>
      <c r="D57" s="21">
        <v>567328.67000000004</v>
      </c>
      <c r="E57" s="21">
        <v>214502.12</v>
      </c>
      <c r="F57" s="21">
        <f t="shared" si="4"/>
        <v>-352826.55000000005</v>
      </c>
      <c r="G57" s="108">
        <f t="shared" si="5"/>
        <v>37.809145093971715</v>
      </c>
      <c r="H57" s="58" t="s">
        <v>87</v>
      </c>
      <c r="I57" s="59"/>
    </row>
    <row r="58" spans="1:9" ht="28.5" hidden="1" customHeight="1" outlineLevel="1" x14ac:dyDescent="0.25">
      <c r="A58" s="9" t="s">
        <v>59</v>
      </c>
      <c r="B58" s="20"/>
      <c r="C58" s="17">
        <v>200</v>
      </c>
      <c r="D58" s="21">
        <v>1000000</v>
      </c>
      <c r="E58" s="21">
        <v>600000</v>
      </c>
      <c r="F58" s="21">
        <f t="shared" si="4"/>
        <v>-400000</v>
      </c>
      <c r="G58" s="108">
        <f t="shared" si="5"/>
        <v>60</v>
      </c>
      <c r="H58" s="58" t="s">
        <v>87</v>
      </c>
      <c r="I58" s="59"/>
    </row>
    <row r="59" spans="1:9" ht="28.5" customHeight="1" outlineLevel="1" x14ac:dyDescent="0.25">
      <c r="A59" s="9" t="s">
        <v>60</v>
      </c>
      <c r="B59" s="20"/>
      <c r="C59" s="17">
        <v>200</v>
      </c>
      <c r="D59" s="21">
        <f>9000+8057600+333400</f>
        <v>8400000</v>
      </c>
      <c r="E59" s="21">
        <f>9000+1376545.55+238400</f>
        <v>1623945.55</v>
      </c>
      <c r="F59" s="21">
        <f t="shared" ref="F59" si="10">E59-D59</f>
        <v>-6776054.4500000002</v>
      </c>
      <c r="G59" s="108">
        <f t="shared" ref="G59" si="11">E59*100/D59</f>
        <v>19.332685119047618</v>
      </c>
      <c r="H59" s="58" t="s">
        <v>119</v>
      </c>
      <c r="I59" s="59"/>
    </row>
    <row r="60" spans="1:9" ht="28.5" customHeight="1" outlineLevel="1" x14ac:dyDescent="0.25">
      <c r="A60" s="9" t="s">
        <v>61</v>
      </c>
      <c r="B60" s="20"/>
      <c r="C60" s="17">
        <v>200</v>
      </c>
      <c r="D60" s="21">
        <v>1200000</v>
      </c>
      <c r="E60" s="21">
        <v>0</v>
      </c>
      <c r="F60" s="21">
        <f t="shared" si="4"/>
        <v>-1200000</v>
      </c>
      <c r="G60" s="108">
        <f t="shared" si="5"/>
        <v>0</v>
      </c>
      <c r="H60" s="58" t="s">
        <v>119</v>
      </c>
      <c r="I60" s="59"/>
    </row>
    <row r="61" spans="1:9" ht="28.5" customHeight="1" outlineLevel="1" x14ac:dyDescent="0.25">
      <c r="A61" s="9" t="s">
        <v>62</v>
      </c>
      <c r="B61" s="20"/>
      <c r="C61" s="17">
        <v>200</v>
      </c>
      <c r="D61" s="21">
        <f>654800+145200</f>
        <v>800000</v>
      </c>
      <c r="E61" s="21">
        <v>0</v>
      </c>
      <c r="F61" s="21">
        <f t="shared" si="4"/>
        <v>-800000</v>
      </c>
      <c r="G61" s="108">
        <f t="shared" si="5"/>
        <v>0</v>
      </c>
      <c r="H61" s="58" t="s">
        <v>119</v>
      </c>
      <c r="I61" s="59"/>
    </row>
    <row r="62" spans="1:9" ht="28.5" customHeight="1" outlineLevel="1" x14ac:dyDescent="0.25">
      <c r="A62" s="9" t="s">
        <v>63</v>
      </c>
      <c r="B62" s="20"/>
      <c r="C62" s="17">
        <v>200</v>
      </c>
      <c r="D62" s="21">
        <v>700000</v>
      </c>
      <c r="E62" s="21">
        <v>0</v>
      </c>
      <c r="F62" s="21">
        <f t="shared" si="4"/>
        <v>-700000</v>
      </c>
      <c r="G62" s="108">
        <f t="shared" si="5"/>
        <v>0</v>
      </c>
      <c r="H62" s="58" t="s">
        <v>119</v>
      </c>
      <c r="I62" s="59"/>
    </row>
    <row r="63" spans="1:9" ht="28.5" hidden="1" customHeight="1" outlineLevel="1" x14ac:dyDescent="0.25">
      <c r="A63" s="9" t="s">
        <v>64</v>
      </c>
      <c r="B63" s="20"/>
      <c r="C63" s="17">
        <v>200</v>
      </c>
      <c r="D63" s="21">
        <f>500000+1610300</f>
        <v>2110300</v>
      </c>
      <c r="E63" s="21">
        <v>450763.82</v>
      </c>
      <c r="F63" s="21">
        <f t="shared" ref="F63" si="12">E63-D63</f>
        <v>-1659536.18</v>
      </c>
      <c r="G63" s="108">
        <f t="shared" ref="G63" si="13">E63*100/D63</f>
        <v>21.360177225986828</v>
      </c>
      <c r="H63" s="58" t="s">
        <v>87</v>
      </c>
      <c r="I63" s="59"/>
    </row>
    <row r="64" spans="1:9" ht="28.5" hidden="1" customHeight="1" outlineLevel="1" x14ac:dyDescent="0.25">
      <c r="A64" s="9" t="s">
        <v>65</v>
      </c>
      <c r="B64" s="20"/>
      <c r="C64" s="17">
        <v>200</v>
      </c>
      <c r="D64" s="21">
        <v>64500</v>
      </c>
      <c r="E64" s="21">
        <v>22250.15</v>
      </c>
      <c r="F64" s="21">
        <f t="shared" si="4"/>
        <v>-42249.85</v>
      </c>
      <c r="G64" s="108">
        <f t="shared" si="5"/>
        <v>34.49635658914729</v>
      </c>
      <c r="H64" s="58" t="s">
        <v>87</v>
      </c>
      <c r="I64" s="59"/>
    </row>
    <row r="65" spans="1:9" ht="28.5" customHeight="1" outlineLevel="1" x14ac:dyDescent="0.25">
      <c r="A65" s="9" t="s">
        <v>66</v>
      </c>
      <c r="B65" s="20"/>
      <c r="C65" s="17">
        <v>200</v>
      </c>
      <c r="D65" s="21">
        <f>1500000+7445800</f>
        <v>8945800</v>
      </c>
      <c r="E65" s="21">
        <f>1147981+117246</f>
        <v>1265227</v>
      </c>
      <c r="F65" s="21">
        <f t="shared" si="4"/>
        <v>-7680573</v>
      </c>
      <c r="G65" s="108">
        <f t="shared" si="5"/>
        <v>14.14325158174786</v>
      </c>
      <c r="H65" s="58" t="s">
        <v>119</v>
      </c>
      <c r="I65" s="59"/>
    </row>
    <row r="66" spans="1:9" ht="28.5" customHeight="1" outlineLevel="1" x14ac:dyDescent="0.25">
      <c r="A66" s="9" t="s">
        <v>67</v>
      </c>
      <c r="B66" s="20"/>
      <c r="C66" s="17">
        <v>200</v>
      </c>
      <c r="D66" s="21">
        <v>1613900</v>
      </c>
      <c r="E66" s="21">
        <v>69450</v>
      </c>
      <c r="F66" s="21">
        <f t="shared" si="4"/>
        <v>-1544450</v>
      </c>
      <c r="G66" s="108">
        <f t="shared" si="5"/>
        <v>4.3032405973108618</v>
      </c>
      <c r="H66" s="58" t="s">
        <v>119</v>
      </c>
      <c r="I66" s="59"/>
    </row>
    <row r="67" spans="1:9" ht="28.5" customHeight="1" outlineLevel="1" x14ac:dyDescent="0.25">
      <c r="A67" s="9" t="s">
        <v>89</v>
      </c>
      <c r="B67" s="20"/>
      <c r="C67" s="17">
        <v>200</v>
      </c>
      <c r="D67" s="21">
        <v>186000</v>
      </c>
      <c r="E67" s="21">
        <v>0</v>
      </c>
      <c r="F67" s="21">
        <f t="shared" si="4"/>
        <v>-186000</v>
      </c>
      <c r="G67" s="108">
        <f t="shared" si="5"/>
        <v>0</v>
      </c>
      <c r="H67" s="58" t="s">
        <v>119</v>
      </c>
      <c r="I67" s="59"/>
    </row>
    <row r="68" spans="1:9" ht="28.5" customHeight="1" outlineLevel="1" x14ac:dyDescent="0.25">
      <c r="A68" s="9" t="s">
        <v>68</v>
      </c>
      <c r="B68" s="20"/>
      <c r="C68" s="17">
        <v>200</v>
      </c>
      <c r="D68" s="21">
        <v>10000</v>
      </c>
      <c r="E68" s="21">
        <v>0</v>
      </c>
      <c r="F68" s="21">
        <f t="shared" ref="F68" si="14">E68-D68</f>
        <v>-10000</v>
      </c>
      <c r="G68" s="108">
        <f t="shared" ref="G68" si="15">E68*100/D68</f>
        <v>0</v>
      </c>
      <c r="H68" s="58" t="s">
        <v>119</v>
      </c>
      <c r="I68" s="59"/>
    </row>
    <row r="69" spans="1:9" ht="28.5" customHeight="1" outlineLevel="1" x14ac:dyDescent="0.25">
      <c r="A69" s="9" t="s">
        <v>69</v>
      </c>
      <c r="B69" s="20"/>
      <c r="C69" s="17">
        <v>200</v>
      </c>
      <c r="D69" s="21">
        <v>329000</v>
      </c>
      <c r="E69" s="21">
        <v>0</v>
      </c>
      <c r="F69" s="21">
        <f t="shared" ref="F69:F72" si="16">E69-D69</f>
        <v>-329000</v>
      </c>
      <c r="G69" s="108">
        <f t="shared" ref="G69:G72" si="17">E69*100/D69</f>
        <v>0</v>
      </c>
      <c r="H69" s="58" t="s">
        <v>119</v>
      </c>
      <c r="I69" s="59"/>
    </row>
    <row r="70" spans="1:9" ht="28.5" customHeight="1" outlineLevel="1" x14ac:dyDescent="0.25">
      <c r="A70" s="9" t="s">
        <v>70</v>
      </c>
      <c r="B70" s="20"/>
      <c r="C70" s="17">
        <v>200</v>
      </c>
      <c r="D70" s="21">
        <v>644900</v>
      </c>
      <c r="E70" s="21">
        <v>0</v>
      </c>
      <c r="F70" s="21">
        <f t="shared" si="16"/>
        <v>-644900</v>
      </c>
      <c r="G70" s="108">
        <f t="shared" si="17"/>
        <v>0</v>
      </c>
      <c r="H70" s="58" t="s">
        <v>119</v>
      </c>
      <c r="I70" s="59"/>
    </row>
    <row r="71" spans="1:9" ht="28.5" customHeight="1" outlineLevel="1" x14ac:dyDescent="0.25">
      <c r="A71" s="9" t="s">
        <v>71</v>
      </c>
      <c r="B71" s="20"/>
      <c r="C71" s="17">
        <v>200</v>
      </c>
      <c r="D71" s="21">
        <v>305200</v>
      </c>
      <c r="E71" s="21">
        <v>0</v>
      </c>
      <c r="F71" s="21">
        <f t="shared" si="16"/>
        <v>-305200</v>
      </c>
      <c r="G71" s="108">
        <f t="shared" si="17"/>
        <v>0</v>
      </c>
      <c r="H71" s="58" t="s">
        <v>119</v>
      </c>
      <c r="I71" s="59"/>
    </row>
    <row r="72" spans="1:9" ht="28.5" customHeight="1" outlineLevel="1" x14ac:dyDescent="0.25">
      <c r="A72" s="9" t="s">
        <v>72</v>
      </c>
      <c r="B72" s="20"/>
      <c r="C72" s="17">
        <v>200</v>
      </c>
      <c r="D72" s="21">
        <v>25000</v>
      </c>
      <c r="E72" s="21">
        <v>0</v>
      </c>
      <c r="F72" s="21">
        <f t="shared" si="16"/>
        <v>-25000</v>
      </c>
      <c r="G72" s="108">
        <f t="shared" si="17"/>
        <v>0</v>
      </c>
      <c r="H72" s="58" t="s">
        <v>119</v>
      </c>
      <c r="I72" s="59"/>
    </row>
    <row r="73" spans="1:9" ht="28.5" customHeight="1" outlineLevel="1" x14ac:dyDescent="0.25">
      <c r="A73" s="9" t="s">
        <v>73</v>
      </c>
      <c r="B73" s="20"/>
      <c r="C73" s="17">
        <v>200</v>
      </c>
      <c r="D73" s="21">
        <f>10146200+3225200+1000000+87000+95600+100000+29500+1500+263425+1099500+625500+1653800+2203100+983980+1346700+1213400</f>
        <v>24074405</v>
      </c>
      <c r="E73" s="21">
        <f>1741081.86+558482.91+303798.71+8791+2850+24976.8+117.97+121023.17+101625+66024.5+550286.72+9710.61+309254+243636.75</f>
        <v>4041659.9999999995</v>
      </c>
      <c r="F73" s="21">
        <f t="shared" ref="F73:F74" si="18">E73-D73</f>
        <v>-20032745</v>
      </c>
      <c r="G73" s="108">
        <f t="shared" ref="G73:G74" si="19">E73*100/D73</f>
        <v>16.788203072931601</v>
      </c>
      <c r="H73" s="58" t="s">
        <v>119</v>
      </c>
      <c r="I73" s="59"/>
    </row>
    <row r="74" spans="1:9" ht="28.5" hidden="1" customHeight="1" outlineLevel="1" x14ac:dyDescent="0.25">
      <c r="A74" s="9" t="s">
        <v>74</v>
      </c>
      <c r="B74" s="20"/>
      <c r="C74" s="17">
        <v>200</v>
      </c>
      <c r="D74" s="21">
        <v>580000</v>
      </c>
      <c r="E74" s="21">
        <v>145000</v>
      </c>
      <c r="F74" s="21">
        <f t="shared" si="18"/>
        <v>-435000</v>
      </c>
      <c r="G74" s="108">
        <f t="shared" si="19"/>
        <v>25</v>
      </c>
      <c r="H74" s="58" t="s">
        <v>87</v>
      </c>
      <c r="I74" s="59"/>
    </row>
    <row r="75" spans="1:9" ht="28.5" hidden="1" customHeight="1" outlineLevel="1" x14ac:dyDescent="0.25">
      <c r="A75" s="9" t="s">
        <v>75</v>
      </c>
      <c r="B75" s="20"/>
      <c r="C75" s="17">
        <v>200</v>
      </c>
      <c r="D75" s="21">
        <v>900000</v>
      </c>
      <c r="E75" s="21">
        <v>283431.42</v>
      </c>
      <c r="F75" s="21">
        <f t="shared" si="4"/>
        <v>-616568.58000000007</v>
      </c>
      <c r="G75" s="108">
        <f t="shared" si="5"/>
        <v>31.492380000000001</v>
      </c>
      <c r="H75" s="58" t="s">
        <v>87</v>
      </c>
      <c r="I75" s="59"/>
    </row>
    <row r="76" spans="1:9" ht="28.5" customHeight="1" outlineLevel="1" x14ac:dyDescent="0.25">
      <c r="A76" s="9" t="s">
        <v>76</v>
      </c>
      <c r="B76" s="20"/>
      <c r="C76" s="17">
        <v>200</v>
      </c>
      <c r="D76" s="21">
        <v>720000</v>
      </c>
      <c r="E76" s="21">
        <v>0</v>
      </c>
      <c r="F76" s="21">
        <f t="shared" ref="F76:F81" si="20">E76-D76</f>
        <v>-720000</v>
      </c>
      <c r="G76" s="108">
        <f t="shared" ref="G76:G81" si="21">E76*100/D76</f>
        <v>0</v>
      </c>
      <c r="H76" s="58" t="s">
        <v>119</v>
      </c>
      <c r="I76" s="59"/>
    </row>
    <row r="77" spans="1:9" ht="28.5" customHeight="1" outlineLevel="1" x14ac:dyDescent="0.25">
      <c r="A77" s="9" t="s">
        <v>77</v>
      </c>
      <c r="B77" s="20"/>
      <c r="C77" s="17">
        <v>200</v>
      </c>
      <c r="D77" s="21">
        <v>30000</v>
      </c>
      <c r="E77" s="21">
        <v>0</v>
      </c>
      <c r="F77" s="21">
        <f t="shared" si="20"/>
        <v>-30000</v>
      </c>
      <c r="G77" s="108">
        <f t="shared" si="21"/>
        <v>0</v>
      </c>
      <c r="H77" s="58" t="s">
        <v>119</v>
      </c>
      <c r="I77" s="59"/>
    </row>
    <row r="78" spans="1:9" ht="28.5" customHeight="1" outlineLevel="1" x14ac:dyDescent="0.25">
      <c r="A78" s="9" t="s">
        <v>78</v>
      </c>
      <c r="B78" s="20"/>
      <c r="C78" s="17">
        <v>200</v>
      </c>
      <c r="D78" s="21">
        <v>156000</v>
      </c>
      <c r="E78" s="21">
        <v>0</v>
      </c>
      <c r="F78" s="21">
        <f t="shared" si="20"/>
        <v>-156000</v>
      </c>
      <c r="G78" s="108">
        <f t="shared" si="21"/>
        <v>0</v>
      </c>
      <c r="H78" s="58" t="s">
        <v>119</v>
      </c>
      <c r="I78" s="59"/>
    </row>
    <row r="79" spans="1:9" ht="28.5" customHeight="1" outlineLevel="1" x14ac:dyDescent="0.25">
      <c r="A79" s="9" t="s">
        <v>79</v>
      </c>
      <c r="B79" s="20"/>
      <c r="C79" s="17">
        <v>200</v>
      </c>
      <c r="D79" s="21">
        <f>100000+117000</f>
        <v>217000</v>
      </c>
      <c r="E79" s="21">
        <f>0</f>
        <v>0</v>
      </c>
      <c r="F79" s="21">
        <f t="shared" si="20"/>
        <v>-217000</v>
      </c>
      <c r="G79" s="108">
        <f t="shared" si="21"/>
        <v>0</v>
      </c>
      <c r="H79" s="58" t="s">
        <v>119</v>
      </c>
      <c r="I79" s="59"/>
    </row>
    <row r="80" spans="1:9" ht="28.5" hidden="1" customHeight="1" outlineLevel="1" x14ac:dyDescent="0.25">
      <c r="A80" s="9" t="s">
        <v>80</v>
      </c>
      <c r="B80" s="20"/>
      <c r="C80" s="17">
        <v>200</v>
      </c>
      <c r="D80" s="21">
        <v>220000</v>
      </c>
      <c r="E80" s="21">
        <v>60000</v>
      </c>
      <c r="F80" s="21">
        <f t="shared" si="20"/>
        <v>-160000</v>
      </c>
      <c r="G80" s="19">
        <f t="shared" si="21"/>
        <v>27.272727272727273</v>
      </c>
      <c r="H80" s="58" t="s">
        <v>87</v>
      </c>
      <c r="I80" s="59"/>
    </row>
    <row r="81" spans="1:9" ht="28.5" customHeight="1" outlineLevel="1" x14ac:dyDescent="0.25">
      <c r="A81" s="9" t="s">
        <v>81</v>
      </c>
      <c r="B81" s="20"/>
      <c r="C81" s="17">
        <v>200</v>
      </c>
      <c r="D81" s="21">
        <v>377000</v>
      </c>
      <c r="E81" s="21">
        <v>0</v>
      </c>
      <c r="F81" s="21">
        <f t="shared" si="20"/>
        <v>-377000</v>
      </c>
      <c r="G81" s="108">
        <f t="shared" si="21"/>
        <v>0</v>
      </c>
      <c r="H81" s="58" t="s">
        <v>119</v>
      </c>
      <c r="I81" s="59"/>
    </row>
    <row r="82" spans="1:9" ht="47.25" customHeight="1" x14ac:dyDescent="0.25">
      <c r="A82" s="91" t="s">
        <v>16</v>
      </c>
      <c r="B82" s="92"/>
      <c r="C82" s="22">
        <v>450</v>
      </c>
      <c r="D82" s="23" t="s">
        <v>12</v>
      </c>
      <c r="E82" s="24">
        <f>E9-E30</f>
        <v>-17111728.680000003</v>
      </c>
      <c r="F82" s="23" t="s">
        <v>12</v>
      </c>
      <c r="G82" s="25" t="s">
        <v>12</v>
      </c>
      <c r="H82" s="65" t="s">
        <v>12</v>
      </c>
      <c r="I82" s="65"/>
    </row>
    <row r="83" spans="1:9" s="6" customFormat="1" ht="34.5" customHeight="1" x14ac:dyDescent="0.2">
      <c r="A83" s="93" t="s">
        <v>17</v>
      </c>
      <c r="B83" s="94"/>
      <c r="C83" s="17">
        <v>500</v>
      </c>
      <c r="D83" s="26"/>
      <c r="E83" s="26">
        <f>-E82</f>
        <v>17111728.680000003</v>
      </c>
      <c r="F83" s="26"/>
      <c r="G83" s="27">
        <v>0</v>
      </c>
      <c r="H83" s="61" t="s">
        <v>12</v>
      </c>
      <c r="I83" s="61"/>
    </row>
    <row r="84" spans="1:9" ht="44.25" customHeight="1" x14ac:dyDescent="0.25">
      <c r="A84" s="95" t="s">
        <v>15</v>
      </c>
      <c r="B84" s="96"/>
      <c r="C84" s="28"/>
      <c r="D84" s="29"/>
      <c r="E84" s="29"/>
      <c r="F84" s="29"/>
      <c r="G84" s="30"/>
      <c r="H84" s="62" t="s">
        <v>25</v>
      </c>
      <c r="I84" s="62"/>
    </row>
    <row r="85" spans="1:9" s="6" customFormat="1" ht="24" customHeight="1" x14ac:dyDescent="0.2">
      <c r="A85" s="97" t="s">
        <v>18</v>
      </c>
      <c r="B85" s="98"/>
      <c r="C85" s="17">
        <v>520</v>
      </c>
      <c r="D85" s="26"/>
      <c r="E85" s="26"/>
      <c r="F85" s="26"/>
      <c r="G85" s="27">
        <v>0</v>
      </c>
      <c r="H85" s="61" t="s">
        <v>12</v>
      </c>
      <c r="I85" s="61"/>
    </row>
    <row r="86" spans="1:9" ht="17.25" customHeight="1" outlineLevel="1" thickBot="1" x14ac:dyDescent="0.3">
      <c r="A86" s="99" t="s">
        <v>15</v>
      </c>
      <c r="B86" s="100"/>
      <c r="C86" s="28"/>
      <c r="D86" s="29"/>
      <c r="E86" s="29"/>
      <c r="F86" s="29"/>
      <c r="G86" s="30"/>
      <c r="H86" s="62"/>
      <c r="I86" s="62"/>
    </row>
    <row r="87" spans="1:9" ht="46.5" customHeight="1" thickBot="1" x14ac:dyDescent="0.3">
      <c r="A87" s="63"/>
      <c r="B87" s="63"/>
      <c r="C87" s="63"/>
      <c r="D87" s="63"/>
      <c r="E87" s="63"/>
      <c r="F87" s="63"/>
      <c r="G87" s="63"/>
      <c r="H87" s="63"/>
      <c r="I87" s="63"/>
    </row>
    <row r="88" spans="1:9" s="6" customFormat="1" ht="42" customHeight="1" x14ac:dyDescent="0.2">
      <c r="A88" s="101" t="s">
        <v>19</v>
      </c>
      <c r="B88" s="102"/>
      <c r="C88" s="17">
        <v>620</v>
      </c>
      <c r="D88" s="31">
        <v>0</v>
      </c>
      <c r="E88" s="31">
        <v>0</v>
      </c>
      <c r="F88" s="31">
        <v>0</v>
      </c>
      <c r="G88" s="27">
        <v>0</v>
      </c>
      <c r="H88" s="61" t="s">
        <v>12</v>
      </c>
      <c r="I88" s="61"/>
    </row>
    <row r="89" spans="1:9" ht="17.25" customHeight="1" outlineLevel="1" thickBot="1" x14ac:dyDescent="0.3">
      <c r="A89" s="99" t="s">
        <v>15</v>
      </c>
      <c r="B89" s="100"/>
      <c r="C89" s="28"/>
      <c r="D89" s="29"/>
      <c r="E89" s="29"/>
      <c r="F89" s="29"/>
      <c r="G89" s="30"/>
      <c r="H89" s="62"/>
      <c r="I89" s="62"/>
    </row>
    <row r="90" spans="1:9" ht="17.25" customHeight="1" thickBot="1" x14ac:dyDescent="0.3">
      <c r="A90" s="63"/>
      <c r="B90" s="63"/>
      <c r="C90" s="63"/>
      <c r="D90" s="63"/>
      <c r="E90" s="63"/>
      <c r="F90" s="63"/>
      <c r="G90" s="63"/>
      <c r="H90" s="63"/>
      <c r="I90" s="63"/>
    </row>
    <row r="91" spans="1:9" ht="17.25" customHeight="1" x14ac:dyDescent="0.25">
      <c r="A91" s="35"/>
      <c r="B91" s="35"/>
      <c r="C91" s="8"/>
      <c r="D91" s="8"/>
      <c r="E91" s="8"/>
      <c r="F91" s="8"/>
      <c r="G91" s="8"/>
      <c r="H91" s="64"/>
      <c r="I91" s="64"/>
    </row>
    <row r="93" spans="1:9" ht="17.25" customHeight="1" x14ac:dyDescent="0.25">
      <c r="A93" s="60"/>
      <c r="B93" s="60"/>
      <c r="C93" s="60"/>
    </row>
    <row r="95" spans="1:9" ht="17.25" customHeight="1" x14ac:dyDescent="0.25">
      <c r="A95" s="60"/>
      <c r="B95" s="60"/>
      <c r="C95" s="60"/>
    </row>
  </sheetData>
  <mergeCells count="107">
    <mergeCell ref="H37:I37"/>
    <mergeCell ref="H39:I39"/>
    <mergeCell ref="H40:I40"/>
    <mergeCell ref="H41:I41"/>
    <mergeCell ref="H38:I38"/>
    <mergeCell ref="H42:I42"/>
    <mergeCell ref="F6:I6"/>
    <mergeCell ref="H7:I7"/>
    <mergeCell ref="A8:B8"/>
    <mergeCell ref="H8:I8"/>
    <mergeCell ref="A9:B9"/>
    <mergeCell ref="H9:I9"/>
    <mergeCell ref="A1:E1"/>
    <mergeCell ref="A2:E2"/>
    <mergeCell ref="A4:D4"/>
    <mergeCell ref="A6:B7"/>
    <mergeCell ref="C6:C7"/>
    <mergeCell ref="D6:D7"/>
    <mergeCell ref="E6:E7"/>
    <mergeCell ref="H43:I43"/>
    <mergeCell ref="H44:I44"/>
    <mergeCell ref="H45:I45"/>
    <mergeCell ref="H46:I46"/>
    <mergeCell ref="H47:I47"/>
    <mergeCell ref="A31:B31"/>
    <mergeCell ref="H31:I31"/>
    <mergeCell ref="A10:B10"/>
    <mergeCell ref="H10:I10"/>
    <mergeCell ref="H24:I24"/>
    <mergeCell ref="A29:I29"/>
    <mergeCell ref="A30:B30"/>
    <mergeCell ref="H30:I30"/>
    <mergeCell ref="H25:I25"/>
    <mergeCell ref="H26:I26"/>
    <mergeCell ref="H27:I27"/>
    <mergeCell ref="H28:I28"/>
    <mergeCell ref="H11:I11"/>
    <mergeCell ref="H12:I12"/>
    <mergeCell ref="H32:I32"/>
    <mergeCell ref="H33:I33"/>
    <mergeCell ref="H34:I34"/>
    <mergeCell ref="H35:I35"/>
    <mergeCell ref="H36:I36"/>
    <mergeCell ref="H53:I53"/>
    <mergeCell ref="H54:I54"/>
    <mergeCell ref="H55:I55"/>
    <mergeCell ref="H57:I57"/>
    <mergeCell ref="H56:I56"/>
    <mergeCell ref="H48:I48"/>
    <mergeCell ref="H49:I49"/>
    <mergeCell ref="H50:I50"/>
    <mergeCell ref="H51:I51"/>
    <mergeCell ref="H52:I52"/>
    <mergeCell ref="A82:B82"/>
    <mergeCell ref="H82:I82"/>
    <mergeCell ref="A83:B83"/>
    <mergeCell ref="H83:I83"/>
    <mergeCell ref="A84:B84"/>
    <mergeCell ref="H84:I84"/>
    <mergeCell ref="H78:I78"/>
    <mergeCell ref="H58:I58"/>
    <mergeCell ref="H60:I60"/>
    <mergeCell ref="H61:I61"/>
    <mergeCell ref="H62:I62"/>
    <mergeCell ref="H59:I59"/>
    <mergeCell ref="H80:I80"/>
    <mergeCell ref="H81:I81"/>
    <mergeCell ref="A95:C95"/>
    <mergeCell ref="A85:B85"/>
    <mergeCell ref="H85:I85"/>
    <mergeCell ref="A86:B86"/>
    <mergeCell ref="H86:I86"/>
    <mergeCell ref="A87:I87"/>
    <mergeCell ref="A88:B88"/>
    <mergeCell ref="H88:I88"/>
    <mergeCell ref="A89:B89"/>
    <mergeCell ref="H89:I89"/>
    <mergeCell ref="A90:I90"/>
    <mergeCell ref="H91:I91"/>
    <mergeCell ref="A93:C93"/>
    <mergeCell ref="H79:I79"/>
    <mergeCell ref="H68:I68"/>
    <mergeCell ref="H63:I63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75:I75"/>
    <mergeCell ref="H74:I74"/>
    <mergeCell ref="H76:I76"/>
    <mergeCell ref="H77:I77"/>
    <mergeCell ref="H13:I13"/>
    <mergeCell ref="H14:I14"/>
    <mergeCell ref="H22:I22"/>
    <mergeCell ref="H23:I23"/>
    <mergeCell ref="H15:I15"/>
    <mergeCell ref="H16:I16"/>
    <mergeCell ref="H17:I17"/>
    <mergeCell ref="H18:I18"/>
    <mergeCell ref="H19:I19"/>
    <mergeCell ref="H20:I20"/>
    <mergeCell ref="H21:I2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 164 1 кв 2014 </vt:lpstr>
      <vt:lpstr>Лист1</vt:lpstr>
      <vt:lpstr>'ф. 164 1 кв 2014 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2014-04-05T18:54:12Z</cp:lastPrinted>
  <dcterms:created xsi:type="dcterms:W3CDTF">2013-01-25T07:32:03Z</dcterms:created>
  <dcterms:modified xsi:type="dcterms:W3CDTF">2014-04-05T18:56:25Z</dcterms:modified>
</cp:coreProperties>
</file>